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<sst xmlns="http://schemas.openxmlformats.org/spreadsheetml/2006/main" count="143" uniqueCount="120">
  <si>
    <t>Fourth Order Butterworth RF Filter</t>
  </si>
  <si>
    <t xml:space="preserve">Example Based on </t>
  </si>
  <si>
    <t>MHz</t>
  </si>
  <si>
    <t>Box 1</t>
  </si>
  <si>
    <t>Filter Circuit</t>
  </si>
  <si>
    <t>RF Toroids</t>
  </si>
  <si>
    <t>Variables</t>
  </si>
  <si>
    <t>COLOUR CODE / DIMENSIONS</t>
  </si>
  <si>
    <t>:</t>
  </si>
  <si>
    <t>Blue / Clear</t>
  </si>
  <si>
    <r>
      <t>(Ideal X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range to be 50 - 150 ohms)  X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=</t>
    </r>
  </si>
  <si>
    <t>Ω</t>
  </si>
  <si>
    <t>Red / Clear</t>
  </si>
  <si>
    <t>Assumed unloaded Q, Qu =</t>
  </si>
  <si>
    <t>Gray / Clear</t>
  </si>
  <si>
    <t>F =</t>
  </si>
  <si>
    <t>Yellow / Clear</t>
  </si>
  <si>
    <t>Bw =</t>
  </si>
  <si>
    <t>White / Clear</t>
  </si>
  <si>
    <t>Zin/Zout =</t>
  </si>
  <si>
    <t>Black / Clear</t>
  </si>
  <si>
    <r>
      <t>(See table opposite) core A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= </t>
    </r>
  </si>
  <si>
    <t>Green / White</t>
  </si>
  <si>
    <t>Red / White</t>
  </si>
  <si>
    <t>Blue / Yellow</t>
  </si>
  <si>
    <t>Tan</t>
  </si>
  <si>
    <t>       </t>
  </si>
  <si>
    <t>Box 2</t>
  </si>
  <si>
    <r>
      <t>(#) </t>
    </r>
    <r>
      <rPr>
        <sz val="8"/>
        <rFont val="MS Sans Serif"/>
        <family val="2"/>
      </rPr>
      <t>= inch dimensions</t>
    </r>
  </si>
  <si>
    <t>Constants</t>
  </si>
  <si>
    <t>MAGNETIC DIMENSIONS</t>
  </si>
  <si>
    <t>Box 4</t>
  </si>
  <si>
    <t>Core Type</t>
  </si>
  <si>
    <r>
      <t>Core A</t>
    </r>
    <r>
      <rPr>
        <b/>
        <vertAlign val="subscript"/>
        <sz val="7.5"/>
        <rFont val="MS Sans Serif"/>
        <family val="2"/>
      </rPr>
      <t>L</t>
    </r>
  </si>
  <si>
    <t>OD</t>
  </si>
  <si>
    <t>ID</t>
  </si>
  <si>
    <t>Ht</t>
  </si>
  <si>
    <t>t</t>
  </si>
  <si>
    <t>A</t>
  </si>
  <si>
    <t>V</t>
  </si>
  <si>
    <t>q =</t>
  </si>
  <si>
    <t>RESULTS</t>
  </si>
  <si>
    <r>
      <t>nH/N</t>
    </r>
    <r>
      <rPr>
        <vertAlign val="superscript"/>
        <sz val="7.5"/>
        <rFont val="MS Sans Serif"/>
        <family val="2"/>
      </rPr>
      <t>2</t>
    </r>
  </si>
  <si>
    <t>mm</t>
  </si>
  <si>
    <t>cm</t>
  </si>
  <si>
    <r>
      <t>cm</t>
    </r>
    <r>
      <rPr>
        <vertAlign val="superscript"/>
        <sz val="7.5"/>
        <rFont val="MS Sans Serif"/>
        <family val="2"/>
      </rPr>
      <t>2</t>
    </r>
  </si>
  <si>
    <r>
      <t>cm</t>
    </r>
    <r>
      <rPr>
        <vertAlign val="superscript"/>
        <sz val="7.5"/>
        <rFont val="MS Sans Serif"/>
        <family val="2"/>
      </rPr>
      <t>3</t>
    </r>
  </si>
  <si>
    <r>
      <t>k</t>
    </r>
    <r>
      <rPr>
        <sz val="7"/>
        <rFont val="Arial"/>
        <family val="2"/>
      </rPr>
      <t xml:space="preserve">12 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=</t>
    </r>
  </si>
  <si>
    <t>T37-1</t>
  </si>
  <si>
    <r>
      <t>k</t>
    </r>
    <r>
      <rPr>
        <sz val="7"/>
        <rFont val="Arial"/>
        <family val="2"/>
      </rPr>
      <t>23</t>
    </r>
    <r>
      <rPr>
        <sz val="10"/>
        <rFont val="Arial"/>
        <family val="2"/>
      </rPr>
      <t xml:space="preserve"> =</t>
    </r>
  </si>
  <si>
    <t>T37-2</t>
  </si>
  <si>
    <t>L1 to L4 =</t>
  </si>
  <si>
    <t>uH</t>
  </si>
  <si>
    <t>T37-3</t>
  </si>
  <si>
    <t>T37-6</t>
  </si>
  <si>
    <r>
      <t>C</t>
    </r>
    <r>
      <rPr>
        <b/>
        <sz val="7"/>
        <rFont val="Arial"/>
        <family val="2"/>
      </rPr>
      <t xml:space="preserve">12 </t>
    </r>
    <r>
      <rPr>
        <b/>
        <sz val="10"/>
        <rFont val="Arial"/>
        <family val="2"/>
      </rPr>
      <t>=</t>
    </r>
  </si>
  <si>
    <t>pF</t>
  </si>
  <si>
    <t>T37-7</t>
  </si>
  <si>
    <r>
      <t>C</t>
    </r>
    <r>
      <rPr>
        <b/>
        <sz val="7"/>
        <rFont val="Arial"/>
        <family val="2"/>
      </rPr>
      <t>23</t>
    </r>
    <r>
      <rPr>
        <b/>
        <sz val="10"/>
        <rFont val="Arial"/>
        <family val="2"/>
      </rPr>
      <t xml:space="preserve"> =</t>
    </r>
  </si>
  <si>
    <t>T37-10</t>
  </si>
  <si>
    <t>Box 3</t>
  </si>
  <si>
    <r>
      <t>C</t>
    </r>
    <r>
      <rPr>
        <b/>
        <sz val="7"/>
        <rFont val="Arial"/>
        <family val="2"/>
      </rPr>
      <t xml:space="preserve">34 </t>
    </r>
    <r>
      <rPr>
        <b/>
        <sz val="10"/>
        <rFont val="Arial"/>
        <family val="2"/>
      </rPr>
      <t>=</t>
    </r>
  </si>
  <si>
    <t>T37-12</t>
  </si>
  <si>
    <t>T37-15</t>
  </si>
  <si>
    <t xml:space="preserve">These numbers are automatically </t>
  </si>
  <si>
    <r>
      <t>C</t>
    </r>
    <r>
      <rPr>
        <b/>
        <sz val="7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</si>
  <si>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T37-17</t>
  </si>
  <si>
    <t>calculated from the variables</t>
  </si>
  <si>
    <r>
      <t>C</t>
    </r>
    <r>
      <rPr>
        <b/>
        <sz val="7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</si>
  <si>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T37-0</t>
  </si>
  <si>
    <r>
      <t>C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=</t>
    </r>
  </si>
  <si>
    <t>L =</t>
  </si>
  <si>
    <r>
      <t>C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</si>
  <si>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t>T44-1</t>
  </si>
  <si>
    <r>
      <t>T44-</t>
    </r>
    <r>
      <rPr>
        <b/>
        <sz val="8"/>
        <rFont val="MS Sans Serif"/>
        <family val="2"/>
      </rPr>
      <t>2</t>
    </r>
  </si>
  <si>
    <r>
      <t>C</t>
    </r>
    <r>
      <rPr>
        <sz val="7"/>
        <rFont val="Arial"/>
        <family val="2"/>
      </rPr>
      <t>0</t>
    </r>
    <r>
      <rPr>
        <sz val="8"/>
        <rFont val="Arial"/>
        <family val="2"/>
      </rPr>
      <t xml:space="preserve"> =</t>
    </r>
  </si>
  <si>
    <t>Turns (L1, L2, L3, L4) =</t>
  </si>
  <si>
    <t>turns</t>
  </si>
  <si>
    <r>
      <t>T44-</t>
    </r>
    <r>
      <rPr>
        <sz val="8"/>
        <rFont val="MS Sans Serif"/>
        <family val="2"/>
      </rPr>
      <t>3</t>
    </r>
  </si>
  <si>
    <r>
      <t>Q</t>
    </r>
    <r>
      <rPr>
        <sz val="7"/>
        <rFont val="Arial"/>
        <family val="2"/>
      </rPr>
      <t>E</t>
    </r>
    <r>
      <rPr>
        <sz val="10"/>
        <rFont val="Arial"/>
        <family val="2"/>
      </rPr>
      <t xml:space="preserve"> =</t>
    </r>
  </si>
  <si>
    <t>Input/Output turns (Lk) =</t>
  </si>
  <si>
    <r>
      <t>T44-</t>
    </r>
    <r>
      <rPr>
        <b/>
        <sz val="8"/>
        <rFont val="MS Sans Serif"/>
        <family val="2"/>
      </rPr>
      <t>6</t>
    </r>
  </si>
  <si>
    <t>Rp =</t>
  </si>
  <si>
    <r>
      <t>T44-</t>
    </r>
    <r>
      <rPr>
        <b/>
        <sz val="8"/>
        <rFont val="MS Sans Serif"/>
        <family val="2"/>
      </rPr>
      <t>7</t>
    </r>
  </si>
  <si>
    <r>
      <t>T44-</t>
    </r>
    <r>
      <rPr>
        <b/>
        <sz val="8"/>
        <rFont val="MS Sans Serif"/>
        <family val="2"/>
      </rPr>
      <t>10</t>
    </r>
  </si>
  <si>
    <r>
      <t>T44-</t>
    </r>
    <r>
      <rPr>
        <b/>
        <sz val="8"/>
        <rFont val="MS Sans Serif"/>
        <family val="2"/>
      </rPr>
      <t>12</t>
    </r>
  </si>
  <si>
    <t>Notes</t>
  </si>
  <si>
    <r>
      <t>T44-</t>
    </r>
    <r>
      <rPr>
        <b/>
        <sz val="8"/>
        <rFont val="MS Sans Serif"/>
        <family val="2"/>
      </rPr>
      <t>15</t>
    </r>
  </si>
  <si>
    <r>
      <t>T44-</t>
    </r>
    <r>
      <rPr>
        <b/>
        <sz val="8"/>
        <rFont val="MS Sans Serif"/>
        <family val="2"/>
      </rPr>
      <t>17</t>
    </r>
  </si>
  <si>
    <r>
      <t>Box 1.</t>
    </r>
    <r>
      <rPr>
        <sz val="10"/>
        <rFont val="Arial"/>
        <family val="2"/>
      </rPr>
      <t xml:space="preserve"> This is the box where all variables are entered. For the most part only the frequency (F), bandwidth (Bw), and the core type,   </t>
    </r>
  </si>
  <si>
    <r>
      <t>T44-</t>
    </r>
    <r>
      <rPr>
        <b/>
        <sz val="8"/>
        <rFont val="MS Sans Serif"/>
        <family val="2"/>
      </rPr>
      <t>0</t>
    </r>
  </si>
  <si>
    <r>
      <t xml:space="preserve">           For example, if you are using  a T37-1 core, then core A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= 8. Likewise if you are using a T50-2 core, then A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= 4.9.</t>
    </r>
  </si>
  <si>
    <r>
      <t>T44-</t>
    </r>
    <r>
      <rPr>
        <b/>
        <sz val="8"/>
        <rFont val="MS Sans Serif"/>
        <family val="2"/>
      </rPr>
      <t>2 A</t>
    </r>
  </si>
  <si>
    <r>
      <t xml:space="preserve">           The Table on the right shows the different core A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values for different core types.</t>
    </r>
  </si>
  <si>
    <r>
      <t>Box 2.</t>
    </r>
    <r>
      <rPr>
        <sz val="10"/>
        <rFont val="Arial"/>
        <family val="2"/>
      </rPr>
      <t xml:space="preserve"> This box contains the constants and should not be changed.</t>
    </r>
  </si>
  <si>
    <t>T50-1</t>
  </si>
  <si>
    <t>T50-2</t>
  </si>
  <si>
    <r>
      <t>Box 3.</t>
    </r>
    <r>
      <rPr>
        <sz val="10"/>
        <rFont val="Arial"/>
        <family val="2"/>
      </rPr>
      <t xml:space="preserve"> Contains the interim results from the calculations and should not be manually altered.</t>
    </r>
  </si>
  <si>
    <t>T50-3</t>
  </si>
  <si>
    <t>T50-6</t>
  </si>
  <si>
    <r>
      <t xml:space="preserve">Box 4. </t>
    </r>
    <r>
      <rPr>
        <sz val="10"/>
        <rFont val="Arial"/>
        <family val="2"/>
      </rPr>
      <t>Contains the calculated component values that are used to construct the filter.</t>
    </r>
  </si>
  <si>
    <t>T50-7</t>
  </si>
  <si>
    <t>T50-10</t>
  </si>
  <si>
    <t>Please note these cells have not been protected and it is possible to accidentally corrupt a cell where changes should not be made.</t>
  </si>
  <si>
    <t>T50-12</t>
  </si>
  <si>
    <t>It is worthwhile keeping a master copy of this file somewhere safe on your computer.</t>
  </si>
  <si>
    <t>T50-15</t>
  </si>
  <si>
    <t>T50-17</t>
  </si>
  <si>
    <t>T50-0</t>
  </si>
  <si>
    <t>G3VRF</t>
  </si>
  <si>
    <t>T51-2 B</t>
  </si>
  <si>
    <t>T51-6 B</t>
  </si>
  <si>
    <t>T60-2</t>
  </si>
  <si>
    <t>T60-6</t>
  </si>
  <si>
    <t>T68-1</t>
  </si>
  <si>
    <t>T68-2</t>
  </si>
  <si>
    <t>T68-3</t>
  </si>
  <si>
    <t>T68-6</t>
  </si>
  <si>
    <r>
      <t xml:space="preserve">           core A</t>
    </r>
    <r>
      <rPr>
        <sz val="7"/>
        <rFont val="Arial"/>
        <family val="2"/>
      </rPr>
      <t>L</t>
    </r>
    <r>
      <rPr>
        <sz val="10"/>
        <rFont val="Arial"/>
        <family val="2"/>
      </rPr>
      <t>, values will need to be changed. The value for A</t>
    </r>
    <r>
      <rPr>
        <sz val="7"/>
        <rFont val="Arial"/>
        <family val="2"/>
      </rPr>
      <t>L</t>
    </r>
    <r>
      <rPr>
        <sz val="10"/>
        <rFont val="Arial"/>
        <family val="2"/>
      </rPr>
      <t xml:space="preserve"> currently entered is for core type T50-2.</t>
    </r>
  </si>
  <si>
    <r>
      <t>ω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</si>
</sst>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8"/>
      <name val="Arial"/>
      <family val="2"/>
    </font>
    <font>
      <b/>
      <i/>
      <sz val="13.5"/>
      <color indexed="9"/>
      <name val="Times New Roman"/>
      <family val="1"/>
    </font>
    <font>
      <b/>
      <sz val="8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i/>
      <sz val="8"/>
      <name val="MS Sans Serif"/>
      <family val="2"/>
    </font>
    <font>
      <b/>
      <sz val="7.5"/>
      <name val="MS Sans Serif"/>
      <family val="2"/>
    </font>
    <font>
      <b/>
      <vertAlign val="subscript"/>
      <sz val="7.5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7.5"/>
      <name val="MS Sans Serif"/>
      <family val="2"/>
    </font>
    <font>
      <vertAlign val="superscript"/>
      <sz val="7.5"/>
      <name val="MS Sans Serif"/>
      <family val="2"/>
    </font>
    <font>
      <sz val="6"/>
      <name val="Arial"/>
      <family val="2"/>
    </font>
    <font>
      <i/>
      <sz val="7.5"/>
      <name val="MS Sans Serif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63"/>
      </left>
      <right style="hair">
        <color indexed="63"/>
      </right>
      <top style="thick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ck">
        <color indexed="63"/>
      </top>
      <bottom style="hair">
        <color indexed="63"/>
      </bottom>
    </border>
    <border>
      <left style="hair">
        <color indexed="63"/>
      </left>
      <right style="thick">
        <color indexed="63"/>
      </right>
      <top style="thick">
        <color indexed="63"/>
      </top>
      <bottom style="hair">
        <color indexed="63"/>
      </bottom>
    </border>
    <border>
      <left style="thick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ck">
        <color indexed="63"/>
      </right>
      <top style="hair">
        <color indexed="63"/>
      </top>
      <bottom style="hair">
        <color indexed="63"/>
      </bottom>
    </border>
    <border>
      <left style="thick">
        <color indexed="63"/>
      </left>
      <right style="hair">
        <color indexed="63"/>
      </right>
      <top style="hair">
        <color indexed="63"/>
      </top>
      <bottom style="thick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ck">
        <color indexed="63"/>
      </bottom>
    </border>
    <border>
      <left style="hair">
        <color indexed="63"/>
      </left>
      <right style="thick">
        <color indexed="63"/>
      </right>
      <top style="hair">
        <color indexed="63"/>
      </top>
      <bottom style="thick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9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35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34" borderId="14" xfId="0" applyFont="1" applyFill="1" applyBorder="1" applyAlignment="1">
      <alignment horizontal="right"/>
    </xf>
    <xf numFmtId="172" fontId="9" fillId="34" borderId="15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Border="1" applyAlignment="1">
      <alignment/>
    </xf>
    <xf numFmtId="0" fontId="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1" fillId="35" borderId="2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right"/>
    </xf>
    <xf numFmtId="0" fontId="13" fillId="35" borderId="15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14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5" fillId="35" borderId="21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1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 vertical="top"/>
    </xf>
    <xf numFmtId="0" fontId="18" fillId="35" borderId="22" xfId="0" applyFont="1" applyFill="1" applyBorder="1" applyAlignment="1">
      <alignment horizontal="center" vertical="top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1" fillId="36" borderId="15" xfId="0" applyFont="1" applyFill="1" applyBorder="1" applyAlignment="1">
      <alignment horizontal="right"/>
    </xf>
    <xf numFmtId="172" fontId="19" fillId="36" borderId="15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5" fillId="35" borderId="10" xfId="0" applyFont="1" applyFill="1" applyBorder="1" applyAlignment="1">
      <alignment horizontal="left"/>
    </xf>
    <xf numFmtId="0" fontId="0" fillId="35" borderId="22" xfId="0" applyFill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/>
    </xf>
    <xf numFmtId="0" fontId="1" fillId="36" borderId="15" xfId="0" applyFont="1" applyFill="1" applyBorder="1" applyAlignment="1">
      <alignment/>
    </xf>
    <xf numFmtId="0" fontId="19" fillId="36" borderId="15" xfId="0" applyFont="1" applyFill="1" applyBorder="1" applyAlignment="1">
      <alignment/>
    </xf>
    <xf numFmtId="2" fontId="19" fillId="36" borderId="15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4" xfId="0" applyFont="1" applyFill="1" applyBorder="1" applyAlignment="1">
      <alignment horizontal="right"/>
    </xf>
    <xf numFmtId="0" fontId="0" fillId="35" borderId="21" xfId="0" applyFill="1" applyBorder="1" applyAlignment="1">
      <alignment horizontal="center" vertical="top"/>
    </xf>
    <xf numFmtId="0" fontId="6" fillId="35" borderId="10" xfId="0" applyFont="1" applyFill="1" applyBorder="1" applyAlignment="1">
      <alignment horizontal="left"/>
    </xf>
    <xf numFmtId="172" fontId="0" fillId="34" borderId="15" xfId="0" applyNumberFormat="1" applyFill="1" applyBorder="1" applyAlignment="1">
      <alignment/>
    </xf>
    <xf numFmtId="0" fontId="6" fillId="35" borderId="20" xfId="0" applyFont="1" applyFill="1" applyBorder="1" applyAlignment="1">
      <alignment horizontal="center" vertical="top"/>
    </xf>
    <xf numFmtId="11" fontId="0" fillId="34" borderId="15" xfId="0" applyNumberFormat="1" applyFill="1" applyBorder="1" applyAlignment="1">
      <alignment/>
    </xf>
    <xf numFmtId="0" fontId="10" fillId="35" borderId="22" xfId="0" applyFont="1" applyFill="1" applyBorder="1" applyAlignment="1">
      <alignment horizontal="center" vertical="top"/>
    </xf>
    <xf numFmtId="2" fontId="0" fillId="34" borderId="15" xfId="0" applyNumberFormat="1" applyFill="1" applyBorder="1" applyAlignment="1">
      <alignment/>
    </xf>
    <xf numFmtId="172" fontId="1" fillId="36" borderId="15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2" fontId="0" fillId="34" borderId="18" xfId="0" applyNumberFormat="1" applyFill="1" applyBorder="1" applyAlignment="1">
      <alignment/>
    </xf>
    <xf numFmtId="0" fontId="7" fillId="34" borderId="19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0" fillId="35" borderId="21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 vertical="top"/>
    </xf>
    <xf numFmtId="0" fontId="15" fillId="35" borderId="1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wrapText="1"/>
    </xf>
    <xf numFmtId="0" fontId="10" fillId="35" borderId="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133350</xdr:rowOff>
    </xdr:from>
    <xdr:to>
      <xdr:col>11</xdr:col>
      <xdr:colOff>409575</xdr:colOff>
      <xdr:row>15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42975"/>
          <a:ext cx="5057775" cy="1847850"/>
        </a:xfrm>
        <a:prstGeom prst="rect">
          <a:avLst/>
        </a:prstGeom>
        <a:solidFill>
          <a:srgbClr val="CCCCFF"/>
        </a:solidFill>
        <a:ln w="9525" cmpd="sng">
          <a:noFill/>
        </a:ln>
      </xdr:spPr>
    </xdr:pic>
    <xdr:clientData/>
  </xdr:twoCellAnchor>
  <xdr:twoCellAnchor>
    <xdr:from>
      <xdr:col>17</xdr:col>
      <xdr:colOff>38100</xdr:colOff>
      <xdr:row>6</xdr:row>
      <xdr:rowOff>28575</xdr:rowOff>
    </xdr:from>
    <xdr:to>
      <xdr:col>19</xdr:col>
      <xdr:colOff>123825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20600" y="1333500"/>
          <a:ext cx="13049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35.421875" style="0" customWidth="1"/>
    <col min="2" max="2" width="10.140625" style="0" customWidth="1"/>
    <col min="3" max="3" width="4.8515625" style="0" customWidth="1"/>
    <col min="4" max="7" width="9.140625" style="0" customWidth="1"/>
    <col min="8" max="8" width="9.28125" style="0" customWidth="1"/>
    <col min="9" max="9" width="9.421875" style="0" customWidth="1"/>
    <col min="10" max="12" width="9.140625" style="0" customWidth="1"/>
    <col min="13" max="14" width="11.140625" style="0" customWidth="1"/>
    <col min="15" max="15" width="9.140625" style="0" customWidth="1"/>
    <col min="16" max="16" width="12.00390625" style="0" customWidth="1"/>
  </cols>
  <sheetData>
    <row r="1" spans="1:10" ht="15">
      <c r="A1" s="1" t="s">
        <v>0</v>
      </c>
      <c r="B1" s="1"/>
      <c r="C1" s="1"/>
      <c r="G1" s="2"/>
      <c r="H1" s="3" t="s">
        <v>1</v>
      </c>
      <c r="I1" s="4">
        <f>B8</f>
        <v>24.95</v>
      </c>
      <c r="J1" s="2" t="s">
        <v>2</v>
      </c>
    </row>
    <row r="3" spans="1:14" ht="36">
      <c r="A3" s="5" t="s">
        <v>3</v>
      </c>
      <c r="B3" s="1"/>
      <c r="H3" s="2" t="s">
        <v>4</v>
      </c>
      <c r="N3" s="6" t="s">
        <v>5</v>
      </c>
    </row>
    <row r="4" spans="1:21" ht="13.5" customHeight="1">
      <c r="A4" s="7" t="s">
        <v>6</v>
      </c>
      <c r="B4" s="8"/>
      <c r="C4" s="9"/>
      <c r="N4" s="86" t="s">
        <v>7</v>
      </c>
      <c r="O4" s="86"/>
      <c r="P4" s="86"/>
      <c r="Q4" s="86"/>
      <c r="R4" s="10"/>
      <c r="S4" s="10"/>
      <c r="T4" s="10"/>
      <c r="U4" s="10"/>
    </row>
    <row r="5" spans="1:21" ht="12.75">
      <c r="A5" s="11"/>
      <c r="B5" s="12"/>
      <c r="C5" s="13"/>
      <c r="N5" s="14">
        <v>-1</v>
      </c>
      <c r="O5" s="14" t="s">
        <v>8</v>
      </c>
      <c r="P5" s="14" t="s">
        <v>9</v>
      </c>
      <c r="Q5" s="87"/>
      <c r="R5" s="10"/>
      <c r="S5" s="10"/>
      <c r="T5" s="10"/>
      <c r="U5" s="10"/>
    </row>
    <row r="6" spans="1:21" ht="12.75">
      <c r="A6" s="15" t="s">
        <v>10</v>
      </c>
      <c r="B6" s="16">
        <v>108</v>
      </c>
      <c r="C6" s="17" t="s">
        <v>11</v>
      </c>
      <c r="N6" s="14">
        <v>-2</v>
      </c>
      <c r="O6" s="14" t="s">
        <v>8</v>
      </c>
      <c r="P6" s="14" t="s">
        <v>12</v>
      </c>
      <c r="Q6" s="87"/>
      <c r="R6" s="10"/>
      <c r="S6" s="10"/>
      <c r="T6" s="10"/>
      <c r="U6" s="10"/>
    </row>
    <row r="7" spans="1:21" ht="12.75">
      <c r="A7" s="18" t="s">
        <v>13</v>
      </c>
      <c r="B7" s="16">
        <v>200</v>
      </c>
      <c r="C7" s="13"/>
      <c r="N7" s="14">
        <v>-3</v>
      </c>
      <c r="O7" s="14" t="s">
        <v>8</v>
      </c>
      <c r="P7" s="14" t="s">
        <v>14</v>
      </c>
      <c r="Q7" s="87"/>
      <c r="R7" s="10"/>
      <c r="S7" s="10"/>
      <c r="T7" s="10"/>
      <c r="U7" s="10"/>
    </row>
    <row r="8" spans="1:21" ht="12.75">
      <c r="A8" s="18" t="s">
        <v>15</v>
      </c>
      <c r="B8" s="16">
        <v>24.95</v>
      </c>
      <c r="C8" s="13" t="s">
        <v>2</v>
      </c>
      <c r="N8" s="14">
        <v>-6</v>
      </c>
      <c r="O8" s="14" t="s">
        <v>8</v>
      </c>
      <c r="P8" s="14" t="s">
        <v>16</v>
      </c>
      <c r="Q8" s="87"/>
      <c r="R8" s="10"/>
      <c r="S8" s="10"/>
      <c r="T8" s="10"/>
      <c r="U8" s="10"/>
    </row>
    <row r="9" spans="1:21" ht="12.75">
      <c r="A9" s="18" t="s">
        <v>17</v>
      </c>
      <c r="B9" s="16">
        <v>1</v>
      </c>
      <c r="C9" s="13" t="s">
        <v>2</v>
      </c>
      <c r="N9" s="14">
        <v>-7</v>
      </c>
      <c r="O9" s="14" t="s">
        <v>8</v>
      </c>
      <c r="P9" s="14" t="s">
        <v>18</v>
      </c>
      <c r="Q9" s="87"/>
      <c r="R9" s="10"/>
      <c r="S9" s="10"/>
      <c r="T9" s="10"/>
      <c r="U9" s="10"/>
    </row>
    <row r="10" spans="1:21" ht="12.75">
      <c r="A10" s="18" t="s">
        <v>19</v>
      </c>
      <c r="B10" s="16">
        <v>50</v>
      </c>
      <c r="C10" s="17" t="s">
        <v>11</v>
      </c>
      <c r="N10" s="14">
        <v>-10</v>
      </c>
      <c r="O10" s="14" t="s">
        <v>8</v>
      </c>
      <c r="P10" s="14" t="s">
        <v>20</v>
      </c>
      <c r="Q10" s="87"/>
      <c r="R10" s="10"/>
      <c r="S10" s="10"/>
      <c r="T10" s="10"/>
      <c r="U10" s="10"/>
    </row>
    <row r="11" spans="1:21" ht="12.75">
      <c r="A11" s="18" t="s">
        <v>21</v>
      </c>
      <c r="B11" s="19">
        <v>4</v>
      </c>
      <c r="C11" s="13"/>
      <c r="N11" s="14">
        <v>-12</v>
      </c>
      <c r="O11" s="14" t="s">
        <v>8</v>
      </c>
      <c r="P11" s="14" t="s">
        <v>22</v>
      </c>
      <c r="Q11" s="87"/>
      <c r="R11" s="10"/>
      <c r="S11" s="10"/>
      <c r="T11" s="10"/>
      <c r="U11" s="10"/>
    </row>
    <row r="12" spans="1:21" ht="12.75">
      <c r="A12" s="20"/>
      <c r="B12" s="21"/>
      <c r="C12" s="22"/>
      <c r="N12" s="14">
        <v>-15</v>
      </c>
      <c r="O12" s="14" t="s">
        <v>8</v>
      </c>
      <c r="P12" s="14" t="s">
        <v>23</v>
      </c>
      <c r="Q12" s="87"/>
      <c r="R12" s="10"/>
      <c r="S12" s="10"/>
      <c r="T12" s="10"/>
      <c r="U12" s="10"/>
    </row>
    <row r="13" spans="1:21" ht="12.75">
      <c r="A13" s="23"/>
      <c r="B13" s="23"/>
      <c r="C13" s="23"/>
      <c r="N13" s="14">
        <v>-17</v>
      </c>
      <c r="O13" s="14" t="s">
        <v>8</v>
      </c>
      <c r="P13" s="14" t="s">
        <v>24</v>
      </c>
      <c r="Q13" s="87"/>
      <c r="R13" s="10"/>
      <c r="S13" s="10"/>
      <c r="T13" s="10"/>
      <c r="U13" s="10"/>
    </row>
    <row r="14" spans="14:21" ht="12.75">
      <c r="N14" s="14">
        <v>0</v>
      </c>
      <c r="O14" s="14" t="s">
        <v>8</v>
      </c>
      <c r="P14" s="14" t="s">
        <v>25</v>
      </c>
      <c r="Q14" s="87"/>
      <c r="R14" s="10"/>
      <c r="S14" s="10"/>
      <c r="T14" s="10"/>
      <c r="U14" s="10"/>
    </row>
    <row r="15" spans="14:21" ht="12.75" customHeight="1">
      <c r="N15" s="88" t="s">
        <v>26</v>
      </c>
      <c r="O15" s="88"/>
      <c r="P15" s="88"/>
      <c r="Q15" s="88"/>
      <c r="R15" s="10"/>
      <c r="S15" s="10"/>
      <c r="T15" s="10"/>
      <c r="U15" s="10"/>
    </row>
    <row r="16" spans="1:21" ht="15" customHeight="1">
      <c r="A16" s="5" t="s">
        <v>27</v>
      </c>
      <c r="N16" s="89" t="s">
        <v>28</v>
      </c>
      <c r="O16" s="89"/>
      <c r="P16" s="89"/>
      <c r="Q16" s="89"/>
      <c r="R16" s="10"/>
      <c r="S16" s="10"/>
      <c r="T16" s="10"/>
      <c r="U16" s="10"/>
    </row>
    <row r="17" spans="1:21" ht="12.75">
      <c r="A17" s="24" t="s">
        <v>29</v>
      </c>
      <c r="B17" s="25"/>
      <c r="C17" s="26"/>
      <c r="N17" s="90" t="s">
        <v>30</v>
      </c>
      <c r="O17" s="90"/>
      <c r="P17" s="90"/>
      <c r="Q17" s="90"/>
      <c r="R17" s="90"/>
      <c r="S17" s="90"/>
      <c r="T17" s="90"/>
      <c r="U17" s="90"/>
    </row>
    <row r="18" spans="1:21" ht="14.25">
      <c r="A18" s="27"/>
      <c r="B18" s="28"/>
      <c r="C18" s="29"/>
      <c r="F18" s="5" t="s">
        <v>31</v>
      </c>
      <c r="N18" s="90" t="s">
        <v>32</v>
      </c>
      <c r="O18" s="30" t="s">
        <v>33</v>
      </c>
      <c r="P18" s="30" t="s">
        <v>34</v>
      </c>
      <c r="Q18" s="30" t="s">
        <v>35</v>
      </c>
      <c r="R18" s="30" t="s">
        <v>36</v>
      </c>
      <c r="S18" s="30" t="s">
        <v>37</v>
      </c>
      <c r="T18" s="30" t="s">
        <v>38</v>
      </c>
      <c r="U18" s="30" t="s">
        <v>39</v>
      </c>
    </row>
    <row r="19" spans="1:21" ht="15.75">
      <c r="A19" s="31" t="s">
        <v>40</v>
      </c>
      <c r="B19" s="32">
        <v>0.7654</v>
      </c>
      <c r="C19" s="29"/>
      <c r="F19" s="33"/>
      <c r="G19" s="34"/>
      <c r="H19" s="35" t="s">
        <v>41</v>
      </c>
      <c r="I19" s="34"/>
      <c r="J19" s="36"/>
      <c r="N19" s="90"/>
      <c r="O19" s="37" t="s">
        <v>42</v>
      </c>
      <c r="P19" s="37" t="s">
        <v>43</v>
      </c>
      <c r="Q19" s="37" t="s">
        <v>43</v>
      </c>
      <c r="R19" s="37" t="s">
        <v>43</v>
      </c>
      <c r="S19" s="37" t="s">
        <v>44</v>
      </c>
      <c r="T19" s="37" t="s">
        <v>45</v>
      </c>
      <c r="U19" s="37" t="s">
        <v>46</v>
      </c>
    </row>
    <row r="20" spans="1:21" ht="12.75">
      <c r="A20" s="31" t="s">
        <v>47</v>
      </c>
      <c r="B20" s="28">
        <v>0.8409</v>
      </c>
      <c r="C20" s="29"/>
      <c r="F20" s="38"/>
      <c r="G20" s="39"/>
      <c r="H20" s="39"/>
      <c r="I20" s="39"/>
      <c r="J20" s="40"/>
      <c r="N20" s="41" t="s">
        <v>48</v>
      </c>
      <c r="O20" s="42">
        <v>8</v>
      </c>
      <c r="P20" s="43">
        <v>9.53</v>
      </c>
      <c r="Q20" s="43">
        <v>5.21</v>
      </c>
      <c r="R20" s="43">
        <v>3.25</v>
      </c>
      <c r="S20" s="85">
        <v>2.31</v>
      </c>
      <c r="T20" s="85">
        <v>0.064</v>
      </c>
      <c r="U20" s="85">
        <v>0.147</v>
      </c>
    </row>
    <row r="21" spans="1:21" ht="12.75">
      <c r="A21" s="31" t="s">
        <v>49</v>
      </c>
      <c r="B21" s="28">
        <v>0.5412</v>
      </c>
      <c r="C21" s="29"/>
      <c r="F21" s="38"/>
      <c r="G21" s="39"/>
      <c r="H21" s="39"/>
      <c r="I21" s="39"/>
      <c r="J21" s="40"/>
      <c r="N21" s="41" t="s">
        <v>50</v>
      </c>
      <c r="O21" s="42">
        <v>4</v>
      </c>
      <c r="P21" s="44">
        <v>-0.375</v>
      </c>
      <c r="Q21" s="44">
        <v>-0.205</v>
      </c>
      <c r="R21" s="44">
        <v>-0.128</v>
      </c>
      <c r="S21" s="85"/>
      <c r="T21" s="85"/>
      <c r="U21" s="85"/>
    </row>
    <row r="22" spans="1:21" ht="12.75">
      <c r="A22" s="45"/>
      <c r="B22" s="46"/>
      <c r="C22" s="47"/>
      <c r="F22" s="38"/>
      <c r="G22" s="39"/>
      <c r="H22" s="48" t="s">
        <v>51</v>
      </c>
      <c r="I22" s="49">
        <f>B31</f>
        <v>0.6888378922070749</v>
      </c>
      <c r="J22" s="50" t="s">
        <v>52</v>
      </c>
      <c r="N22" s="51" t="s">
        <v>53</v>
      </c>
      <c r="O22" s="42">
        <v>12</v>
      </c>
      <c r="P22" s="52"/>
      <c r="Q22" s="52"/>
      <c r="R22" s="52"/>
      <c r="S22" s="85"/>
      <c r="T22" s="85"/>
      <c r="U22" s="85"/>
    </row>
    <row r="23" spans="1:21" ht="12.75">
      <c r="A23" s="53"/>
      <c r="B23" s="54"/>
      <c r="C23" s="23"/>
      <c r="F23" s="38"/>
      <c r="G23" s="39"/>
      <c r="H23" s="55"/>
      <c r="I23" s="56"/>
      <c r="J23" s="50"/>
      <c r="N23" s="41" t="s">
        <v>54</v>
      </c>
      <c r="O23" s="42">
        <v>3</v>
      </c>
      <c r="P23" s="52"/>
      <c r="Q23" s="52"/>
      <c r="R23" s="52"/>
      <c r="S23" s="85"/>
      <c r="T23" s="85"/>
      <c r="U23" s="85"/>
    </row>
    <row r="24" spans="6:21" ht="12.75">
      <c r="F24" s="38"/>
      <c r="G24" s="39"/>
      <c r="H24" s="48" t="s">
        <v>55</v>
      </c>
      <c r="I24" s="57">
        <f>B33*B20*B9/B8</f>
        <v>1.9904135553580726</v>
      </c>
      <c r="J24" s="50" t="s">
        <v>56</v>
      </c>
      <c r="N24" s="41" t="s">
        <v>57</v>
      </c>
      <c r="O24" s="42">
        <v>3.2</v>
      </c>
      <c r="P24" s="52"/>
      <c r="Q24" s="52"/>
      <c r="R24" s="52"/>
      <c r="S24" s="85"/>
      <c r="T24" s="85"/>
      <c r="U24" s="85"/>
    </row>
    <row r="25" spans="6:21" ht="12.75">
      <c r="F25" s="38"/>
      <c r="G25" s="39"/>
      <c r="H25" s="48" t="s">
        <v>58</v>
      </c>
      <c r="I25" s="57">
        <f>B33*0.5412*B9/B8</f>
        <v>1.2810224951359126</v>
      </c>
      <c r="J25" s="50" t="s">
        <v>56</v>
      </c>
      <c r="N25" s="41" t="s">
        <v>59</v>
      </c>
      <c r="O25" s="42">
        <v>2.5</v>
      </c>
      <c r="P25" s="52"/>
      <c r="Q25" s="52"/>
      <c r="R25" s="52"/>
      <c r="S25" s="85"/>
      <c r="T25" s="85"/>
      <c r="U25" s="85"/>
    </row>
    <row r="26" spans="1:21" ht="14.25">
      <c r="A26" s="5" t="s">
        <v>60</v>
      </c>
      <c r="F26" s="38"/>
      <c r="G26" s="39"/>
      <c r="H26" s="48" t="s">
        <v>61</v>
      </c>
      <c r="I26" s="57">
        <f>I24</f>
        <v>1.9904135553580726</v>
      </c>
      <c r="J26" s="50" t="s">
        <v>56</v>
      </c>
      <c r="N26" s="41" t="s">
        <v>62</v>
      </c>
      <c r="O26" s="42">
        <v>1.5</v>
      </c>
      <c r="P26" s="52"/>
      <c r="Q26" s="52"/>
      <c r="R26" s="52"/>
      <c r="S26" s="85"/>
      <c r="T26" s="85"/>
      <c r="U26" s="85"/>
    </row>
    <row r="27" spans="1:21" ht="12.75">
      <c r="A27" s="58"/>
      <c r="B27" s="8"/>
      <c r="C27" s="9"/>
      <c r="F27" s="38"/>
      <c r="G27" s="39"/>
      <c r="H27" s="55"/>
      <c r="I27" s="56"/>
      <c r="J27" s="50"/>
      <c r="N27" s="51" t="s">
        <v>63</v>
      </c>
      <c r="O27" s="42">
        <v>9</v>
      </c>
      <c r="P27" s="52"/>
      <c r="Q27" s="52"/>
      <c r="R27" s="52"/>
      <c r="S27" s="85"/>
      <c r="T27" s="85"/>
      <c r="U27" s="85"/>
    </row>
    <row r="28" spans="1:21" ht="12.75">
      <c r="A28" s="59" t="s">
        <v>64</v>
      </c>
      <c r="B28" s="12"/>
      <c r="C28" s="13"/>
      <c r="F28" s="38"/>
      <c r="G28" s="39"/>
      <c r="H28" s="48" t="s">
        <v>65</v>
      </c>
      <c r="I28" s="57">
        <f>B33-I24</f>
        <v>57.06633303303997</v>
      </c>
      <c r="J28" s="50" t="s">
        <v>56</v>
      </c>
      <c r="N28" s="41" t="s">
        <v>66</v>
      </c>
      <c r="O28" s="42">
        <v>1.5</v>
      </c>
      <c r="P28" s="52"/>
      <c r="Q28" s="52"/>
      <c r="R28" s="52"/>
      <c r="S28" s="85"/>
      <c r="T28" s="85"/>
      <c r="U28" s="85"/>
    </row>
    <row r="29" spans="1:21" ht="12.75">
      <c r="A29" s="59" t="s">
        <v>67</v>
      </c>
      <c r="B29" s="12"/>
      <c r="C29" s="13"/>
      <c r="F29" s="38"/>
      <c r="G29" s="39"/>
      <c r="H29" s="48" t="s">
        <v>68</v>
      </c>
      <c r="I29" s="57">
        <f>B33-I24-I25</f>
        <v>55.78531053790405</v>
      </c>
      <c r="J29" s="50" t="s">
        <v>56</v>
      </c>
      <c r="N29" s="41" t="s">
        <v>69</v>
      </c>
      <c r="O29" s="42">
        <v>0.49</v>
      </c>
      <c r="P29" s="60"/>
      <c r="Q29" s="60"/>
      <c r="R29" s="60"/>
      <c r="S29" s="85"/>
      <c r="T29" s="85"/>
      <c r="U29" s="85"/>
    </row>
    <row r="30" spans="1:21" ht="12.75">
      <c r="A30" s="11"/>
      <c r="B30" s="12"/>
      <c r="C30" s="13"/>
      <c r="F30" s="38"/>
      <c r="G30" s="39"/>
      <c r="H30" s="48" t="s">
        <v>70</v>
      </c>
      <c r="I30" s="57">
        <f>I29</f>
        <v>55.78531053790405</v>
      </c>
      <c r="J30" s="50" t="s">
        <v>56</v>
      </c>
      <c r="N30" s="83"/>
      <c r="O30" s="83"/>
      <c r="P30" s="83"/>
      <c r="Q30" s="83"/>
      <c r="R30" s="83"/>
      <c r="S30" s="83"/>
      <c r="T30" s="83"/>
      <c r="U30" s="83"/>
    </row>
    <row r="31" spans="1:21" ht="12.75">
      <c r="A31" s="18" t="s">
        <v>71</v>
      </c>
      <c r="B31" s="62">
        <f>B6/(2*3.142*B8)</f>
        <v>0.6888378922070749</v>
      </c>
      <c r="C31" s="13" t="s">
        <v>52</v>
      </c>
      <c r="F31" s="38"/>
      <c r="G31" s="39"/>
      <c r="H31" s="48" t="s">
        <v>72</v>
      </c>
      <c r="I31" s="57">
        <f>I28</f>
        <v>57.06633303303997</v>
      </c>
      <c r="J31" s="50" t="s">
        <v>56</v>
      </c>
      <c r="N31" s="41" t="s">
        <v>73</v>
      </c>
      <c r="O31" s="42">
        <v>10.5</v>
      </c>
      <c r="P31" s="63">
        <v>11.2</v>
      </c>
      <c r="Q31" s="63">
        <v>5.82</v>
      </c>
      <c r="R31" s="63">
        <v>4.04</v>
      </c>
      <c r="S31" s="82">
        <v>2.68</v>
      </c>
      <c r="T31" s="82">
        <v>0.099</v>
      </c>
      <c r="U31" s="82">
        <v>0.266</v>
      </c>
    </row>
    <row r="32" spans="1:21" ht="12.75">
      <c r="A32" s="80" t="s">
        <v>119</v>
      </c>
      <c r="B32" s="64">
        <f>2*3.142*B8*1000000</f>
        <v>156785800</v>
      </c>
      <c r="C32" s="13"/>
      <c r="F32" s="38"/>
      <c r="G32" s="39"/>
      <c r="H32" s="39"/>
      <c r="I32" s="39"/>
      <c r="J32" s="40"/>
      <c r="N32" s="41" t="s">
        <v>74</v>
      </c>
      <c r="O32" s="42">
        <v>5.2</v>
      </c>
      <c r="P32" s="65">
        <v>-0.44</v>
      </c>
      <c r="Q32" s="65">
        <v>-0.229</v>
      </c>
      <c r="R32" s="65">
        <v>-0.159</v>
      </c>
      <c r="S32" s="82"/>
      <c r="T32" s="82"/>
      <c r="U32" s="82"/>
    </row>
    <row r="33" spans="1:21" ht="12.75">
      <c r="A33" s="18" t="s">
        <v>75</v>
      </c>
      <c r="B33" s="66">
        <f>1000000000000000000/(B32*B32*B31)</f>
        <v>59.05674658839804</v>
      </c>
      <c r="C33" s="13"/>
      <c r="F33" s="38"/>
      <c r="G33" s="39"/>
      <c r="H33" s="48" t="s">
        <v>76</v>
      </c>
      <c r="I33" s="67">
        <f>SQRT((B31/1000000)/(B11/1000000000))</f>
        <v>13.122860703816402</v>
      </c>
      <c r="J33" s="50" t="s">
        <v>77</v>
      </c>
      <c r="N33" s="51" t="s">
        <v>78</v>
      </c>
      <c r="O33" s="42">
        <v>18</v>
      </c>
      <c r="P33" s="65"/>
      <c r="Q33" s="65"/>
      <c r="R33" s="65"/>
      <c r="S33" s="82"/>
      <c r="T33" s="82"/>
      <c r="U33" s="82"/>
    </row>
    <row r="34" spans="1:21" ht="12.75">
      <c r="A34" s="18" t="s">
        <v>79</v>
      </c>
      <c r="B34" s="66">
        <f>B19*B8*B7/((B9*B7)-(B19*B8))</f>
        <v>21.11264213189734</v>
      </c>
      <c r="C34" s="13"/>
      <c r="F34" s="38"/>
      <c r="G34" s="39"/>
      <c r="H34" s="48" t="s">
        <v>80</v>
      </c>
      <c r="I34" s="67">
        <f>I33/(SQRT(B35/B10))</f>
        <v>1.9432574895051327</v>
      </c>
      <c r="J34" s="50" t="s">
        <v>77</v>
      </c>
      <c r="N34" s="41" t="s">
        <v>81</v>
      </c>
      <c r="O34" s="42">
        <v>4.2</v>
      </c>
      <c r="P34" s="65"/>
      <c r="Q34" s="65"/>
      <c r="R34" s="65"/>
      <c r="S34" s="82"/>
      <c r="T34" s="82"/>
      <c r="U34" s="82"/>
    </row>
    <row r="35" spans="1:21" ht="12.75">
      <c r="A35" s="68" t="s">
        <v>82</v>
      </c>
      <c r="B35" s="69">
        <f>B32*B31*B34/1000000</f>
        <v>2280.1653502449126</v>
      </c>
      <c r="C35" s="70" t="s">
        <v>11</v>
      </c>
      <c r="F35" s="71"/>
      <c r="G35" s="72"/>
      <c r="H35" s="72"/>
      <c r="I35" s="72"/>
      <c r="J35" s="73"/>
      <c r="N35" s="41" t="s">
        <v>83</v>
      </c>
      <c r="O35" s="42">
        <v>4.6</v>
      </c>
      <c r="P35" s="65"/>
      <c r="Q35" s="65"/>
      <c r="R35" s="65"/>
      <c r="S35" s="82"/>
      <c r="T35" s="82"/>
      <c r="U35" s="82"/>
    </row>
    <row r="36" spans="14:21" ht="12.75">
      <c r="N36" s="41" t="s">
        <v>84</v>
      </c>
      <c r="O36" s="42">
        <v>3.3</v>
      </c>
      <c r="P36" s="65"/>
      <c r="Q36" s="65"/>
      <c r="R36" s="65"/>
      <c r="S36" s="82"/>
      <c r="T36" s="82"/>
      <c r="U36" s="82"/>
    </row>
    <row r="37" spans="14:21" ht="12.75">
      <c r="N37" s="41" t="s">
        <v>85</v>
      </c>
      <c r="O37" s="42">
        <v>1.85</v>
      </c>
      <c r="P37" s="65"/>
      <c r="Q37" s="65"/>
      <c r="R37" s="65"/>
      <c r="S37" s="82"/>
      <c r="T37" s="82"/>
      <c r="U37" s="82"/>
    </row>
    <row r="38" spans="1:21" ht="12.75">
      <c r="A38" s="74" t="s">
        <v>86</v>
      </c>
      <c r="N38" s="41" t="s">
        <v>87</v>
      </c>
      <c r="O38" s="42">
        <v>16</v>
      </c>
      <c r="P38" s="65"/>
      <c r="Q38" s="65"/>
      <c r="R38" s="65"/>
      <c r="S38" s="82"/>
      <c r="T38" s="82"/>
      <c r="U38" s="82"/>
    </row>
    <row r="39" spans="14:21" ht="12.75">
      <c r="N39" s="41" t="s">
        <v>88</v>
      </c>
      <c r="O39" s="42">
        <v>1.85</v>
      </c>
      <c r="P39" s="65"/>
      <c r="Q39" s="65"/>
      <c r="R39" s="65"/>
      <c r="S39" s="82"/>
      <c r="T39" s="82"/>
      <c r="U39" s="82"/>
    </row>
    <row r="40" spans="1:21" ht="12.75">
      <c r="A40" s="1" t="s">
        <v>89</v>
      </c>
      <c r="N40" s="41" t="s">
        <v>90</v>
      </c>
      <c r="O40" s="42">
        <v>0.65</v>
      </c>
      <c r="P40" s="75"/>
      <c r="Q40" s="75"/>
      <c r="R40" s="75"/>
      <c r="S40" s="82"/>
      <c r="T40" s="82"/>
      <c r="U40" s="82"/>
    </row>
    <row r="41" spans="1:21" ht="12.75">
      <c r="A41" t="s">
        <v>118</v>
      </c>
      <c r="N41" s="83"/>
      <c r="O41" s="83"/>
      <c r="P41" s="83"/>
      <c r="Q41" s="83"/>
      <c r="R41" s="83"/>
      <c r="S41" s="83"/>
      <c r="T41" s="83"/>
      <c r="U41" s="83"/>
    </row>
    <row r="42" spans="1:21" ht="12.75">
      <c r="A42" t="s">
        <v>91</v>
      </c>
      <c r="N42" s="84" t="s">
        <v>92</v>
      </c>
      <c r="O42" s="82">
        <v>3.6</v>
      </c>
      <c r="P42" s="63">
        <v>11.2</v>
      </c>
      <c r="Q42" s="63">
        <v>5.82</v>
      </c>
      <c r="R42" s="63">
        <v>3.25</v>
      </c>
      <c r="S42" s="82">
        <v>2.68</v>
      </c>
      <c r="T42" s="82">
        <v>0.08</v>
      </c>
      <c r="U42" s="82">
        <v>0.215</v>
      </c>
    </row>
    <row r="43" spans="1:21" ht="12.75">
      <c r="A43" t="s">
        <v>93</v>
      </c>
      <c r="N43" s="84"/>
      <c r="O43" s="82"/>
      <c r="P43" s="75">
        <v>-0.44</v>
      </c>
      <c r="Q43" s="75">
        <v>-0.229</v>
      </c>
      <c r="R43" s="75">
        <v>-0.128</v>
      </c>
      <c r="S43" s="82"/>
      <c r="T43" s="82"/>
      <c r="U43" s="82"/>
    </row>
    <row r="44" spans="14:21" ht="12.75">
      <c r="N44" s="83"/>
      <c r="O44" s="83"/>
      <c r="P44" s="83"/>
      <c r="Q44" s="83"/>
      <c r="R44" s="83"/>
      <c r="S44" s="83"/>
      <c r="T44" s="83"/>
      <c r="U44" s="83"/>
    </row>
    <row r="45" spans="1:21" ht="12.75">
      <c r="A45" s="1" t="s">
        <v>94</v>
      </c>
      <c r="N45" s="61" t="s">
        <v>95</v>
      </c>
      <c r="O45" s="42">
        <v>10</v>
      </c>
      <c r="P45" s="63">
        <v>12.7</v>
      </c>
      <c r="Q45" s="63">
        <v>7.7</v>
      </c>
      <c r="R45" s="63">
        <v>4.83</v>
      </c>
      <c r="S45" s="82">
        <v>3.19</v>
      </c>
      <c r="T45" s="82">
        <v>0.112</v>
      </c>
      <c r="U45" s="82">
        <v>0.358</v>
      </c>
    </row>
    <row r="46" spans="14:21" ht="12.75">
      <c r="N46" s="76" t="s">
        <v>96</v>
      </c>
      <c r="O46" s="42">
        <v>4.9</v>
      </c>
      <c r="P46" s="65">
        <v>-0.5</v>
      </c>
      <c r="Q46" s="65">
        <v>-0.303</v>
      </c>
      <c r="R46" s="65">
        <v>-0.19</v>
      </c>
      <c r="S46" s="82"/>
      <c r="T46" s="82"/>
      <c r="U46" s="82"/>
    </row>
    <row r="47" spans="1:21" ht="12.75">
      <c r="A47" s="1" t="s">
        <v>97</v>
      </c>
      <c r="N47" s="76" t="s">
        <v>98</v>
      </c>
      <c r="O47" s="42">
        <v>17.5</v>
      </c>
      <c r="P47" s="52"/>
      <c r="Q47" s="52"/>
      <c r="R47" s="52"/>
      <c r="S47" s="82"/>
      <c r="T47" s="82"/>
      <c r="U47" s="82"/>
    </row>
    <row r="48" spans="14:21" ht="12.75">
      <c r="N48" s="76" t="s">
        <v>99</v>
      </c>
      <c r="O48" s="42">
        <v>4</v>
      </c>
      <c r="P48" s="77"/>
      <c r="Q48" s="77"/>
      <c r="R48" s="77"/>
      <c r="S48" s="82"/>
      <c r="T48" s="82"/>
      <c r="U48" s="82"/>
    </row>
    <row r="49" spans="1:21" ht="12.75">
      <c r="A49" s="1" t="s">
        <v>100</v>
      </c>
      <c r="N49" s="76" t="s">
        <v>101</v>
      </c>
      <c r="O49" s="42">
        <v>4.3</v>
      </c>
      <c r="P49" s="52"/>
      <c r="Q49" s="52"/>
      <c r="R49" s="52"/>
      <c r="S49" s="82"/>
      <c r="T49" s="82"/>
      <c r="U49" s="82"/>
    </row>
    <row r="50" spans="14:21" ht="12.75">
      <c r="N50" s="76" t="s">
        <v>102</v>
      </c>
      <c r="O50" s="42">
        <v>3.1</v>
      </c>
      <c r="P50" s="52"/>
      <c r="Q50" s="52"/>
      <c r="R50" s="52"/>
      <c r="S50" s="82"/>
      <c r="T50" s="82"/>
      <c r="U50" s="82"/>
    </row>
    <row r="51" spans="1:21" ht="12.75">
      <c r="A51" s="78" t="s">
        <v>103</v>
      </c>
      <c r="B51" s="78"/>
      <c r="C51" s="78"/>
      <c r="D51" s="78"/>
      <c r="E51" s="78"/>
      <c r="F51" s="78"/>
      <c r="G51" s="78"/>
      <c r="H51" s="78"/>
      <c r="I51" s="78"/>
      <c r="N51" s="76" t="s">
        <v>104</v>
      </c>
      <c r="O51" s="42">
        <v>1.8</v>
      </c>
      <c r="P51" s="52"/>
      <c r="Q51" s="52"/>
      <c r="R51" s="52"/>
      <c r="S51" s="82"/>
      <c r="T51" s="82"/>
      <c r="U51" s="82"/>
    </row>
    <row r="52" spans="1:21" ht="12.75">
      <c r="A52" s="78" t="s">
        <v>105</v>
      </c>
      <c r="B52" s="78"/>
      <c r="C52" s="78"/>
      <c r="D52" s="78"/>
      <c r="E52" s="78"/>
      <c r="F52" s="78"/>
      <c r="G52" s="78"/>
      <c r="H52" s="78"/>
      <c r="I52" s="78"/>
      <c r="N52" s="76" t="s">
        <v>106</v>
      </c>
      <c r="O52" s="42">
        <v>13.5</v>
      </c>
      <c r="P52" s="52"/>
      <c r="Q52" s="52"/>
      <c r="R52" s="52"/>
      <c r="S52" s="82"/>
      <c r="T52" s="82"/>
      <c r="U52" s="82"/>
    </row>
    <row r="53" spans="14:21" ht="12.75">
      <c r="N53" s="76" t="s">
        <v>107</v>
      </c>
      <c r="O53" s="42">
        <v>1.8</v>
      </c>
      <c r="P53" s="52"/>
      <c r="Q53" s="52"/>
      <c r="R53" s="52"/>
      <c r="S53" s="82"/>
      <c r="T53" s="82"/>
      <c r="U53" s="82"/>
    </row>
    <row r="54" spans="14:21" ht="12.75">
      <c r="N54" s="76" t="s">
        <v>108</v>
      </c>
      <c r="O54" s="42">
        <v>0.64</v>
      </c>
      <c r="P54" s="60"/>
      <c r="Q54" s="60"/>
      <c r="R54" s="60"/>
      <c r="S54" s="82"/>
      <c r="T54" s="82"/>
      <c r="U54" s="82"/>
    </row>
    <row r="55" spans="10:21" ht="12.75">
      <c r="J55" s="79" t="s">
        <v>109</v>
      </c>
      <c r="N55" s="81"/>
      <c r="O55" s="81"/>
      <c r="P55" s="81"/>
      <c r="Q55" s="81"/>
      <c r="R55" s="81"/>
      <c r="S55" s="81"/>
      <c r="T55" s="81"/>
      <c r="U55" s="81"/>
    </row>
    <row r="56" spans="14:21" ht="12.75">
      <c r="N56" s="61" t="s">
        <v>110</v>
      </c>
      <c r="O56" s="42">
        <v>13.8</v>
      </c>
      <c r="P56" s="63">
        <v>12.7</v>
      </c>
      <c r="Q56" s="63">
        <v>5.08</v>
      </c>
      <c r="R56" s="63">
        <v>7.92</v>
      </c>
      <c r="S56" s="82">
        <v>2.79</v>
      </c>
      <c r="T56" s="82">
        <v>0.282</v>
      </c>
      <c r="U56" s="82">
        <v>0.786</v>
      </c>
    </row>
    <row r="57" spans="14:21" ht="12.75">
      <c r="N57" s="61" t="s">
        <v>111</v>
      </c>
      <c r="O57" s="42">
        <v>10.2</v>
      </c>
      <c r="P57" s="75">
        <v>-0.5</v>
      </c>
      <c r="Q57" s="75">
        <v>-0.2</v>
      </c>
      <c r="R57" s="75">
        <v>-0.312</v>
      </c>
      <c r="S57" s="82"/>
      <c r="T57" s="82"/>
      <c r="U57" s="82"/>
    </row>
    <row r="58" spans="14:21" ht="12.75">
      <c r="N58" s="81"/>
      <c r="O58" s="81"/>
      <c r="P58" s="81"/>
      <c r="Q58" s="81"/>
      <c r="R58" s="81"/>
      <c r="S58" s="81"/>
      <c r="T58" s="81"/>
      <c r="U58" s="81"/>
    </row>
    <row r="59" spans="14:21" ht="12.75">
      <c r="N59" s="76" t="s">
        <v>112</v>
      </c>
      <c r="O59" s="42">
        <v>6.5</v>
      </c>
      <c r="P59" s="63">
        <v>15.2</v>
      </c>
      <c r="Q59" s="63">
        <v>8.53</v>
      </c>
      <c r="R59" s="63">
        <v>5.94</v>
      </c>
      <c r="S59" s="82">
        <v>3.74</v>
      </c>
      <c r="T59" s="82">
        <v>0.187</v>
      </c>
      <c r="U59" s="82">
        <v>0.699</v>
      </c>
    </row>
    <row r="60" spans="14:21" ht="12.75">
      <c r="N60" s="76" t="s">
        <v>113</v>
      </c>
      <c r="O60" s="42">
        <v>5.5</v>
      </c>
      <c r="P60" s="75">
        <v>-0.6</v>
      </c>
      <c r="Q60" s="75">
        <v>-0.336</v>
      </c>
      <c r="R60" s="75">
        <v>-0.234</v>
      </c>
      <c r="S60" s="82"/>
      <c r="T60" s="82"/>
      <c r="U60" s="82"/>
    </row>
    <row r="61" spans="14:21" ht="12.75">
      <c r="N61" s="83"/>
      <c r="O61" s="83"/>
      <c r="P61" s="83"/>
      <c r="Q61" s="83"/>
      <c r="R61" s="83"/>
      <c r="S61" s="83"/>
      <c r="T61" s="83"/>
      <c r="U61" s="83"/>
    </row>
    <row r="62" spans="14:21" ht="12.75">
      <c r="N62" s="61" t="s">
        <v>114</v>
      </c>
      <c r="O62" s="42">
        <v>11.5</v>
      </c>
      <c r="P62" s="63">
        <v>17.5</v>
      </c>
      <c r="Q62" s="63">
        <v>9.4</v>
      </c>
      <c r="R62" s="63">
        <v>4.83</v>
      </c>
      <c r="S62" s="82">
        <v>4.23</v>
      </c>
      <c r="T62" s="82">
        <v>0.179</v>
      </c>
      <c r="U62" s="82">
        <v>0.759</v>
      </c>
    </row>
    <row r="63" spans="14:21" ht="12.75">
      <c r="N63" s="76" t="s">
        <v>115</v>
      </c>
      <c r="O63" s="42">
        <v>5.7</v>
      </c>
      <c r="P63" s="65">
        <v>-0.69</v>
      </c>
      <c r="Q63" s="65">
        <v>-0.37</v>
      </c>
      <c r="R63" s="65">
        <v>-0.19</v>
      </c>
      <c r="S63" s="82"/>
      <c r="T63" s="82"/>
      <c r="U63" s="82"/>
    </row>
    <row r="64" spans="14:21" ht="12.75">
      <c r="N64" s="61" t="s">
        <v>116</v>
      </c>
      <c r="O64" s="42">
        <v>19.5</v>
      </c>
      <c r="P64" s="65"/>
      <c r="Q64" s="65"/>
      <c r="R64" s="65"/>
      <c r="S64" s="82"/>
      <c r="T64" s="82"/>
      <c r="U64" s="82"/>
    </row>
    <row r="65" spans="14:21" ht="12.75">
      <c r="N65" s="76" t="s">
        <v>117</v>
      </c>
      <c r="O65" s="42">
        <v>4.7</v>
      </c>
      <c r="P65" s="75"/>
      <c r="Q65" s="75"/>
      <c r="R65" s="75"/>
      <c r="S65" s="82"/>
      <c r="T65" s="82"/>
      <c r="U65" s="82"/>
    </row>
  </sheetData>
  <sheetProtection selectLockedCells="1" selectUnlockedCells="1"/>
  <mergeCells count="35">
    <mergeCell ref="N4:Q4"/>
    <mergeCell ref="Q5:Q14"/>
    <mergeCell ref="N15:Q15"/>
    <mergeCell ref="N16:Q16"/>
    <mergeCell ref="N17:U17"/>
    <mergeCell ref="N18:N19"/>
    <mergeCell ref="S20:S29"/>
    <mergeCell ref="T20:T29"/>
    <mergeCell ref="U20:U29"/>
    <mergeCell ref="N30:U30"/>
    <mergeCell ref="S31:S40"/>
    <mergeCell ref="T31:T40"/>
    <mergeCell ref="U31:U40"/>
    <mergeCell ref="N41:U41"/>
    <mergeCell ref="N42:N43"/>
    <mergeCell ref="O42:O43"/>
    <mergeCell ref="S42:S43"/>
    <mergeCell ref="T42:T43"/>
    <mergeCell ref="U42:U43"/>
    <mergeCell ref="N44:U44"/>
    <mergeCell ref="S45:S54"/>
    <mergeCell ref="T45:T54"/>
    <mergeCell ref="U45:U54"/>
    <mergeCell ref="N55:U55"/>
    <mergeCell ref="S56:S57"/>
    <mergeCell ref="T56:T57"/>
    <mergeCell ref="U56:U57"/>
    <mergeCell ref="N58:U58"/>
    <mergeCell ref="S59:S60"/>
    <mergeCell ref="T59:T60"/>
    <mergeCell ref="U59:U60"/>
    <mergeCell ref="N61:U61"/>
    <mergeCell ref="S62:S65"/>
    <mergeCell ref="T62:T65"/>
    <mergeCell ref="U62:U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Edi_Neu</dc:creator>
  <cp:keywords/>
  <dc:description/>
  <cp:lastModifiedBy>Edi_Neu</cp:lastModifiedBy>
  <dcterms:created xsi:type="dcterms:W3CDTF">2017-02-08T18:31:16Z</dcterms:created>
  <dcterms:modified xsi:type="dcterms:W3CDTF">2017-02-15T08:52:20Z</dcterms:modified>
  <cp:category/>
  <cp:version/>
  <cp:contentType/>
  <cp:contentStatus/>
</cp:coreProperties>
</file>